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360" windowWidth="6870" windowHeight="7365" tabRatio="626" activeTab="1"/>
  </bookViews>
  <sheets>
    <sheet name="П1.4(БЭ)" sheetId="1" r:id="rId1"/>
    <sheet name="П1.5(БМ)" sheetId="2" r:id="rId2"/>
  </sheets>
  <externalReferences>
    <externalReference r:id="rId5"/>
  </externalReferences>
  <definedNames>
    <definedName name="_xlnm.Print_Area" localSheetId="0">'П1.4(БЭ)'!$A$3:$L$35</definedName>
    <definedName name="_xlnm.Print_Area" localSheetId="1">'П1.5(БМ)'!$A$2:$L$32</definedName>
  </definedNames>
  <calcPr fullCalcOnLoad="1"/>
</workbook>
</file>

<file path=xl/sharedStrings.xml><?xml version="1.0" encoding="utf-8"?>
<sst xmlns="http://schemas.openxmlformats.org/spreadsheetml/2006/main" count="100" uniqueCount="60">
  <si>
    <t>п.п.</t>
  </si>
  <si>
    <t>Показатели</t>
  </si>
  <si>
    <t>1.</t>
  </si>
  <si>
    <t>1.1.</t>
  </si>
  <si>
    <t>1.2.</t>
  </si>
  <si>
    <t>1.3.</t>
  </si>
  <si>
    <t>1.4.</t>
  </si>
  <si>
    <t>2.</t>
  </si>
  <si>
    <t>Мощность на производственные и хозяйственные нужды</t>
  </si>
  <si>
    <t>3.</t>
  </si>
  <si>
    <t>4.</t>
  </si>
  <si>
    <t>Расход электроэнергии на производственные и хозяйственные нужды</t>
  </si>
  <si>
    <t>ВН</t>
  </si>
  <si>
    <t>СН1</t>
  </si>
  <si>
    <t>СН11</t>
  </si>
  <si>
    <t>НН</t>
  </si>
  <si>
    <t>Всего</t>
  </si>
  <si>
    <t>Таблица № П1.4.</t>
  </si>
  <si>
    <t>млн.кВтч.</t>
  </si>
  <si>
    <t xml:space="preserve">Поступление эл.энергии в сеть , ВСЕГО </t>
  </si>
  <si>
    <t>из смежной сети, всего</t>
  </si>
  <si>
    <t>в том числе из сети</t>
  </si>
  <si>
    <t>СН2</t>
  </si>
  <si>
    <t>от электростанций ПЭ (ЭСО)</t>
  </si>
  <si>
    <t>от других поставщиков (в т.ч. с оптового рынка)</t>
  </si>
  <si>
    <t>поступление эл. энергии от других организаций</t>
  </si>
  <si>
    <t xml:space="preserve">Потери электроэнергии в сети </t>
  </si>
  <si>
    <t>то же в % (п.2./п.1.)</t>
  </si>
  <si>
    <t xml:space="preserve">Полезный отпуск из сети </t>
  </si>
  <si>
    <t>4.1.</t>
  </si>
  <si>
    <t>Полезный отпуск потребителям</t>
  </si>
  <si>
    <t>в т.ч.                                                                                    собственным потребителям ЭСО</t>
  </si>
  <si>
    <t>из них:</t>
  </si>
  <si>
    <t>Собственное производство</t>
  </si>
  <si>
    <t>Субабоненты</t>
  </si>
  <si>
    <t>4.2.</t>
  </si>
  <si>
    <t>потребителям оптового рынка</t>
  </si>
  <si>
    <t>4.3.</t>
  </si>
  <si>
    <t>сальдо-переток в другие организации</t>
  </si>
  <si>
    <t>Таблица № П1.5.</t>
  </si>
  <si>
    <t xml:space="preserve">Электрическая мощность по диапазонам напряжения ЭСО (региональной электрической сети)        </t>
  </si>
  <si>
    <t>МВт.</t>
  </si>
  <si>
    <t xml:space="preserve">Поступление мощности в сеть (в т.ч. на производственные и хозяйственные нужды), ВСЕГО </t>
  </si>
  <si>
    <t>в т.ч. из сети</t>
  </si>
  <si>
    <t>в т.ч. ВН</t>
  </si>
  <si>
    <t>в т.ч. СН1</t>
  </si>
  <si>
    <t>в т.ч. СН2</t>
  </si>
  <si>
    <t>от электростанций ПЭ ЭСО</t>
  </si>
  <si>
    <t>от других организаций (в т.ч. на производственные и хозяйственные нужды)</t>
  </si>
  <si>
    <t xml:space="preserve">Потери мощности в сети </t>
  </si>
  <si>
    <t>то же в %</t>
  </si>
  <si>
    <t>Полезный отпуск мощности потребителям</t>
  </si>
  <si>
    <t>в другие организации</t>
  </si>
  <si>
    <t>Главный энергетик</t>
  </si>
  <si>
    <t xml:space="preserve">Баланс электрической энергии в сети ВН, СН2 и НН    </t>
  </si>
  <si>
    <t>С.В. Мокеев</t>
  </si>
  <si>
    <t>ПАО "Завод "Красное Сормово"</t>
  </si>
  <si>
    <t>Тм</t>
  </si>
  <si>
    <t>Базовый период 2022 год</t>
  </si>
  <si>
    <t>Период регулирования 2024 год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</si>
</sst>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0"/>
    <numFmt numFmtId="175" formatCode="#,##0.0000"/>
    <numFmt numFmtId="176" formatCode="#,##0.000000"/>
    <numFmt numFmtId="177" formatCode="0.0"/>
    <numFmt numFmtId="178" formatCode="#,##0.0000000"/>
    <numFmt numFmtId="179" formatCode="#,##0.000000000"/>
    <numFmt numFmtId="180" formatCode="#,##0.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0000000000000"/>
    <numFmt numFmtId="191" formatCode="#,##0.0000000000000000"/>
    <numFmt numFmtId="192" formatCode="0.0000"/>
    <numFmt numFmtId="193" formatCode="0.000"/>
    <numFmt numFmtId="194" formatCode="0.00000"/>
    <numFmt numFmtId="195" formatCode="0.000000"/>
    <numFmt numFmtId="196" formatCode="0.00000000"/>
    <numFmt numFmtId="197" formatCode="0.000000000"/>
    <numFmt numFmtId="198" formatCode="0.0000000000"/>
    <numFmt numFmtId="199" formatCode="0.00000000000"/>
    <numFmt numFmtId="200" formatCode="0.0000000"/>
    <numFmt numFmtId="201" formatCode="0.000%"/>
    <numFmt numFmtId="202" formatCode="0.0000%"/>
    <numFmt numFmtId="203" formatCode="0.00000%"/>
    <numFmt numFmtId="204" formatCode="0.000000000000"/>
  </numFmts>
  <fonts count="64">
    <font>
      <sz val="10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sz val="9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 CYR"/>
      <family val="0"/>
    </font>
    <font>
      <b/>
      <sz val="8"/>
      <color indexed="9"/>
      <name val="Times New Roman CYR"/>
      <family val="0"/>
    </font>
    <font>
      <sz val="8"/>
      <color indexed="9"/>
      <name val="Times New Roman"/>
      <family val="1"/>
    </font>
    <font>
      <sz val="12"/>
      <color indexed="9"/>
      <name val="Times New Roman Cyr"/>
      <family val="0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 CYR"/>
      <family val="0"/>
    </font>
    <font>
      <b/>
      <sz val="8"/>
      <color theme="0"/>
      <name val="Times New Roman CYR"/>
      <family val="0"/>
    </font>
    <font>
      <sz val="8"/>
      <color theme="0"/>
      <name val="Times New Roman"/>
      <family val="1"/>
    </font>
    <font>
      <sz val="12"/>
      <color theme="0"/>
      <name val="Times New Roman Cyr"/>
      <family val="0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9"/>
      <color theme="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3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0" applyFont="1" applyAlignment="1">
      <alignment horizontal="center"/>
    </xf>
    <xf numFmtId="0" fontId="0" fillId="0" borderId="0" xfId="53" applyNumberFormat="1" applyFont="1" applyFill="1" applyBorder="1" applyAlignment="1" applyProtection="1">
      <alignment vertical="top"/>
      <protection/>
    </xf>
    <xf numFmtId="0" fontId="0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0" fillId="0" borderId="0" xfId="53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wrapText="1"/>
    </xf>
    <xf numFmtId="0" fontId="0" fillId="0" borderId="0" xfId="52" applyNumberFormat="1" applyFont="1" applyFill="1" applyBorder="1" applyAlignment="1" applyProtection="1">
      <alignment vertical="top" wrapText="1"/>
      <protection/>
    </xf>
    <xf numFmtId="0" fontId="0" fillId="0" borderId="0" xfId="52" applyNumberFormat="1" applyFont="1" applyFill="1" applyBorder="1" applyAlignment="1" applyProtection="1">
      <alignment vertical="top"/>
      <protection/>
    </xf>
    <xf numFmtId="0" fontId="0" fillId="0" borderId="0" xfId="52" applyNumberFormat="1" applyFont="1" applyFill="1" applyBorder="1" applyAlignment="1" applyProtection="1">
      <alignment horizontal="right" vertical="top"/>
      <protection/>
    </xf>
    <xf numFmtId="4" fontId="0" fillId="0" borderId="0" xfId="52" applyNumberFormat="1">
      <alignment/>
      <protection/>
    </xf>
    <xf numFmtId="0" fontId="6" fillId="0" borderId="10" xfId="52" applyNumberFormat="1" applyFont="1" applyFill="1" applyBorder="1" applyAlignment="1" applyProtection="1">
      <alignment horizontal="center" vertical="top"/>
      <protection/>
    </xf>
    <xf numFmtId="0" fontId="6" fillId="0" borderId="10" xfId="52" applyNumberFormat="1" applyFont="1" applyFill="1" applyBorder="1" applyAlignment="1" applyProtection="1">
      <alignment horizontal="center" vertical="top" wrapText="1"/>
      <protection/>
    </xf>
    <xf numFmtId="0" fontId="6" fillId="0" borderId="0" xfId="52" applyFont="1">
      <alignment/>
      <protection/>
    </xf>
    <xf numFmtId="4" fontId="6" fillId="0" borderId="0" xfId="52" applyNumberFormat="1" applyFont="1">
      <alignment/>
      <protection/>
    </xf>
    <xf numFmtId="4" fontId="0" fillId="0" borderId="0" xfId="52" applyNumberFormat="1" applyFont="1">
      <alignment/>
      <protection/>
    </xf>
    <xf numFmtId="0" fontId="6" fillId="0" borderId="10" xfId="52" applyFont="1" applyBorder="1" applyAlignment="1">
      <alignment horizontal="center" wrapText="1"/>
      <protection/>
    </xf>
    <xf numFmtId="0" fontId="8" fillId="0" borderId="10" xfId="52" applyFont="1" applyBorder="1" applyAlignment="1">
      <alignment wrapText="1"/>
      <protection/>
    </xf>
    <xf numFmtId="172" fontId="0" fillId="0" borderId="0" xfId="52" applyNumberFormat="1">
      <alignment/>
      <protection/>
    </xf>
    <xf numFmtId="0" fontId="0" fillId="0" borderId="10" xfId="52" applyFont="1" applyBorder="1" applyAlignment="1">
      <alignment wrapText="1"/>
      <protection/>
    </xf>
    <xf numFmtId="16" fontId="6" fillId="0" borderId="10" xfId="52" applyNumberFormat="1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 vertical="top"/>
      <protection/>
    </xf>
    <xf numFmtId="0" fontId="6" fillId="0" borderId="10" xfId="52" applyFont="1" applyBorder="1" applyAlignment="1">
      <alignment horizontal="center" vertical="top" wrapText="1"/>
      <protection/>
    </xf>
    <xf numFmtId="176" fontId="0" fillId="0" borderId="0" xfId="52" applyNumberFormat="1">
      <alignment/>
      <protection/>
    </xf>
    <xf numFmtId="0" fontId="5" fillId="0" borderId="0" xfId="52" applyFont="1" applyAlignment="1">
      <alignment horizontal="center"/>
      <protection/>
    </xf>
    <xf numFmtId="0" fontId="0" fillId="0" borderId="0" xfId="52" applyAlignment="1">
      <alignment wrapText="1"/>
      <protection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33" borderId="0" xfId="53" applyNumberFormat="1" applyFont="1" applyFill="1" applyBorder="1" applyAlignment="1" applyProtection="1">
      <alignment vertical="top"/>
      <protection/>
    </xf>
    <xf numFmtId="0" fontId="0" fillId="33" borderId="0" xfId="53" applyNumberFormat="1" applyFont="1" applyFill="1" applyBorder="1" applyAlignment="1" applyProtection="1">
      <alignment vertical="top" wrapText="1"/>
      <protection/>
    </xf>
    <xf numFmtId="0" fontId="5" fillId="33" borderId="0" xfId="53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52" applyFill="1">
      <alignment/>
      <protection/>
    </xf>
    <xf numFmtId="0" fontId="0" fillId="33" borderId="0" xfId="52" applyFill="1" applyAlignment="1">
      <alignment horizontal="left" wrapText="1"/>
      <protection/>
    </xf>
    <xf numFmtId="4" fontId="4" fillId="33" borderId="0" xfId="52" applyNumberFormat="1" applyFont="1" applyFill="1">
      <alignment/>
      <protection/>
    </xf>
    <xf numFmtId="0" fontId="0" fillId="33" borderId="0" xfId="52" applyFont="1" applyFill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Border="1" applyAlignment="1">
      <alignment horizontal="center" wrapText="1"/>
    </xf>
    <xf numFmtId="0" fontId="6" fillId="0" borderId="11" xfId="52" applyFont="1" applyBorder="1" applyAlignment="1">
      <alignment horizontal="center" vertical="top" wrapText="1"/>
      <protection/>
    </xf>
    <xf numFmtId="174" fontId="0" fillId="0" borderId="0" xfId="52" applyNumberFormat="1">
      <alignment/>
      <protection/>
    </xf>
    <xf numFmtId="179" fontId="0" fillId="0" borderId="0" xfId="0" applyNumberFormat="1" applyAlignment="1">
      <alignment/>
    </xf>
    <xf numFmtId="175" fontId="0" fillId="0" borderId="0" xfId="52" applyNumberFormat="1">
      <alignment/>
      <protection/>
    </xf>
    <xf numFmtId="1" fontId="0" fillId="0" borderId="0" xfId="0" applyNumberFormat="1" applyAlignment="1">
      <alignment/>
    </xf>
    <xf numFmtId="192" fontId="0" fillId="0" borderId="0" xfId="0" applyNumberFormat="1" applyAlignment="1">
      <alignment/>
    </xf>
    <xf numFmtId="199" fontId="0" fillId="0" borderId="0" xfId="53" applyNumberFormat="1" applyFont="1" applyFill="1" applyBorder="1" applyAlignment="1" applyProtection="1">
      <alignment vertical="top"/>
      <protection/>
    </xf>
    <xf numFmtId="172" fontId="0" fillId="0" borderId="0" xfId="0" applyNumberFormat="1" applyAlignment="1">
      <alignment/>
    </xf>
    <xf numFmtId="193" fontId="0" fillId="0" borderId="0" xfId="53" applyNumberFormat="1" applyFont="1" applyFill="1" applyBorder="1" applyAlignment="1" applyProtection="1">
      <alignment vertical="top"/>
      <protection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52" applyFont="1" applyBorder="1" applyAlignment="1">
      <alignment wrapText="1"/>
      <protection/>
    </xf>
    <xf numFmtId="0" fontId="6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wrapText="1"/>
    </xf>
    <xf numFmtId="180" fontId="0" fillId="0" borderId="0" xfId="0" applyNumberFormat="1" applyAlignment="1">
      <alignment/>
    </xf>
    <xf numFmtId="185" fontId="0" fillId="0" borderId="0" xfId="0" applyNumberFormat="1" applyAlignment="1">
      <alignment/>
    </xf>
    <xf numFmtId="172" fontId="7" fillId="0" borderId="11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>
      <alignment horizontal="center" wrapText="1"/>
    </xf>
    <xf numFmtId="172" fontId="16" fillId="0" borderId="10" xfId="0" applyNumberFormat="1" applyFont="1" applyFill="1" applyBorder="1" applyAlignment="1">
      <alignment horizontal="center"/>
    </xf>
    <xf numFmtId="172" fontId="16" fillId="0" borderId="12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/>
    </xf>
    <xf numFmtId="0" fontId="57" fillId="33" borderId="0" xfId="52" applyFont="1" applyFill="1" applyAlignment="1">
      <alignment horizontal="left" wrapText="1"/>
      <protection/>
    </xf>
    <xf numFmtId="197" fontId="57" fillId="33" borderId="0" xfId="52" applyNumberFormat="1" applyFont="1" applyFill="1">
      <alignment/>
      <protection/>
    </xf>
    <xf numFmtId="0" fontId="57" fillId="33" borderId="0" xfId="52" applyFont="1" applyFill="1">
      <alignment/>
      <protection/>
    </xf>
    <xf numFmtId="179" fontId="58" fillId="33" borderId="0" xfId="52" applyNumberFormat="1" applyFont="1" applyFill="1">
      <alignment/>
      <protection/>
    </xf>
    <xf numFmtId="4" fontId="57" fillId="33" borderId="0" xfId="52" applyNumberFormat="1" applyFont="1" applyFill="1">
      <alignment/>
      <protection/>
    </xf>
    <xf numFmtId="0" fontId="57" fillId="0" borderId="0" xfId="0" applyFont="1" applyAlignment="1">
      <alignment/>
    </xf>
    <xf numFmtId="174" fontId="59" fillId="0" borderId="0" xfId="0" applyNumberFormat="1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right" wrapText="1"/>
    </xf>
    <xf numFmtId="172" fontId="62" fillId="0" borderId="0" xfId="0" applyNumberFormat="1" applyFont="1" applyBorder="1" applyAlignment="1">
      <alignment horizontal="center"/>
    </xf>
    <xf numFmtId="4" fontId="62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172" fontId="60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 wrapText="1"/>
    </xf>
    <xf numFmtId="172" fontId="57" fillId="0" borderId="0" xfId="0" applyNumberFormat="1" applyFont="1" applyAlignment="1">
      <alignment/>
    </xf>
    <xf numFmtId="0" fontId="57" fillId="0" borderId="0" xfId="0" applyFont="1" applyAlignment="1">
      <alignment wrapText="1"/>
    </xf>
    <xf numFmtId="179" fontId="57" fillId="0" borderId="0" xfId="0" applyNumberFormat="1" applyFont="1" applyAlignment="1">
      <alignment/>
    </xf>
    <xf numFmtId="185" fontId="57" fillId="0" borderId="0" xfId="0" applyNumberFormat="1" applyFont="1" applyAlignment="1">
      <alignment/>
    </xf>
    <xf numFmtId="172" fontId="60" fillId="0" borderId="0" xfId="52" applyNumberFormat="1" applyFont="1" applyAlignment="1">
      <alignment horizontal="center"/>
      <protection/>
    </xf>
    <xf numFmtId="0" fontId="57" fillId="0" borderId="0" xfId="52" applyFont="1">
      <alignment/>
      <protection/>
    </xf>
    <xf numFmtId="0" fontId="57" fillId="0" borderId="0" xfId="52" applyFont="1" applyBorder="1">
      <alignment/>
      <protection/>
    </xf>
    <xf numFmtId="0" fontId="57" fillId="0" borderId="0" xfId="52" applyFont="1" applyBorder="1" applyAlignment="1">
      <alignment wrapText="1"/>
      <protection/>
    </xf>
    <xf numFmtId="172" fontId="57" fillId="0" borderId="0" xfId="52" applyNumberFormat="1" applyFont="1" applyBorder="1">
      <alignment/>
      <protection/>
    </xf>
    <xf numFmtId="178" fontId="57" fillId="0" borderId="0" xfId="52" applyNumberFormat="1" applyFont="1">
      <alignment/>
      <protection/>
    </xf>
    <xf numFmtId="179" fontId="57" fillId="0" borderId="0" xfId="53" applyNumberFormat="1" applyFont="1" applyFill="1" applyBorder="1" applyAlignment="1" applyProtection="1">
      <alignment vertical="top"/>
      <protection/>
    </xf>
    <xf numFmtId="172" fontId="57" fillId="0" borderId="0" xfId="53" applyNumberFormat="1" applyFont="1" applyFill="1" applyBorder="1" applyAlignment="1" applyProtection="1">
      <alignment vertical="top"/>
      <protection/>
    </xf>
    <xf numFmtId="0" fontId="57" fillId="0" borderId="0" xfId="52" applyFont="1" applyAlignment="1">
      <alignment wrapText="1"/>
      <protection/>
    </xf>
    <xf numFmtId="4" fontId="57" fillId="0" borderId="0" xfId="52" applyNumberFormat="1" applyFont="1">
      <alignment/>
      <protection/>
    </xf>
    <xf numFmtId="2" fontId="63" fillId="0" borderId="0" xfId="52" applyNumberFormat="1" applyFont="1">
      <alignment/>
      <protection/>
    </xf>
    <xf numFmtId="4" fontId="63" fillId="0" borderId="0" xfId="52" applyNumberFormat="1" applyFont="1">
      <alignment/>
      <protection/>
    </xf>
    <xf numFmtId="180" fontId="57" fillId="0" borderId="0" xfId="52" applyNumberFormat="1" applyFont="1">
      <alignment/>
      <protection/>
    </xf>
    <xf numFmtId="174" fontId="57" fillId="0" borderId="0" xfId="52" applyNumberFormat="1" applyFont="1">
      <alignment/>
      <protection/>
    </xf>
    <xf numFmtId="172" fontId="57" fillId="0" borderId="0" xfId="52" applyNumberFormat="1" applyFont="1">
      <alignment/>
      <protection/>
    </xf>
    <xf numFmtId="4" fontId="57" fillId="0" borderId="0" xfId="52" applyNumberFormat="1" applyFont="1" applyFill="1">
      <alignment/>
      <protection/>
    </xf>
    <xf numFmtId="175" fontId="57" fillId="0" borderId="0" xfId="52" applyNumberFormat="1" applyFont="1" applyFill="1">
      <alignment/>
      <protection/>
    </xf>
    <xf numFmtId="175" fontId="57" fillId="0" borderId="0" xfId="52" applyNumberFormat="1" applyFont="1">
      <alignment/>
      <protection/>
    </xf>
    <xf numFmtId="176" fontId="57" fillId="0" borderId="0" xfId="52" applyNumberFormat="1" applyFont="1">
      <alignment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53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22" xfId="52" applyNumberFormat="1" applyFont="1" applyFill="1" applyBorder="1" applyAlignment="1" applyProtection="1">
      <alignment horizontal="center" vertical="top"/>
      <protection/>
    </xf>
    <xf numFmtId="0" fontId="0" fillId="0" borderId="17" xfId="52" applyNumberFormat="1" applyFont="1" applyFill="1" applyBorder="1" applyAlignment="1" applyProtection="1">
      <alignment horizontal="center" vertical="top"/>
      <protection/>
    </xf>
    <xf numFmtId="0" fontId="0" fillId="0" borderId="22" xfId="52" applyNumberFormat="1" applyFont="1" applyFill="1" applyBorder="1" applyAlignment="1" applyProtection="1">
      <alignment horizontal="center" vertical="center" wrapText="1"/>
      <protection/>
    </xf>
    <xf numFmtId="0" fontId="0" fillId="0" borderId="17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0" fillId="0" borderId="0" xfId="53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 horizontal="right" wrapText="1"/>
    </xf>
    <xf numFmtId="0" fontId="6" fillId="0" borderId="23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175" fontId="7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85;%20&#1090;&#1072;&#1073;&#1083;%20&#1050;&#1088;%20&#1057;&#1086;&#1088;&#1084;&#1086;&#1074;&#1086;%20202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.1.2"/>
      <sheetName val="П1.2"/>
      <sheetName val="П1.3 "/>
      <sheetName val="П1.4(БЭ)"/>
      <sheetName val="П1.5(БМ)"/>
      <sheetName val="15"/>
      <sheetName val="17"/>
      <sheetName val="18.2"/>
      <sheetName val="21.3"/>
      <sheetName val="24"/>
      <sheetName val="25"/>
      <sheetName val="2.1"/>
      <sheetName val="2.2"/>
    </sheetNames>
    <sheetDataSet>
      <sheetData sheetId="3">
        <row r="11">
          <cell r="C11">
            <v>50.260388</v>
          </cell>
        </row>
        <row r="25">
          <cell r="F25">
            <v>4.184966</v>
          </cell>
          <cell r="G25">
            <v>34.429516</v>
          </cell>
          <cell r="K25">
            <v>4.185</v>
          </cell>
          <cell r="L25">
            <v>33.0283</v>
          </cell>
        </row>
        <row r="28">
          <cell r="D28">
            <v>2.511592</v>
          </cell>
          <cell r="F28">
            <v>3.414202</v>
          </cell>
          <cell r="G28">
            <v>0.276912</v>
          </cell>
          <cell r="I28">
            <v>2.645</v>
          </cell>
          <cell r="K28">
            <v>3.56</v>
          </cell>
          <cell r="L28">
            <v>0.275</v>
          </cell>
        </row>
      </sheetData>
      <sheetData sheetId="4">
        <row r="36">
          <cell r="C36">
            <v>2956.470588235294</v>
          </cell>
          <cell r="H36">
            <v>3161.290322580645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U46"/>
  <sheetViews>
    <sheetView showGridLines="0" zoomScalePageLayoutView="0" workbookViewId="0" topLeftCell="A1">
      <selection activeCell="D28" sqref="D28"/>
    </sheetView>
  </sheetViews>
  <sheetFormatPr defaultColWidth="9.00390625" defaultRowHeight="12.75"/>
  <cols>
    <col min="1" max="1" width="7.00390625" style="6" customWidth="1"/>
    <col min="2" max="2" width="50.875" style="29" customWidth="1"/>
    <col min="3" max="4" width="14.375" style="6" customWidth="1"/>
    <col min="5" max="5" width="12.125" style="6" customWidth="1"/>
    <col min="6" max="6" width="13.50390625" style="6" customWidth="1"/>
    <col min="7" max="7" width="13.875" style="6" customWidth="1"/>
    <col min="8" max="8" width="14.125" style="6" customWidth="1"/>
    <col min="9" max="9" width="14.375" style="6" customWidth="1"/>
    <col min="10" max="11" width="14.625" style="6" customWidth="1"/>
    <col min="12" max="12" width="14.50390625" style="6" customWidth="1"/>
    <col min="13" max="13" width="15.00390625" style="6" customWidth="1"/>
    <col min="14" max="14" width="11.625" style="6" customWidth="1"/>
    <col min="15" max="15" width="16.125" style="6" customWidth="1"/>
    <col min="16" max="16" width="9.875" style="6" customWidth="1"/>
    <col min="17" max="17" width="8.50390625" style="6" customWidth="1"/>
    <col min="18" max="16384" width="9.375" style="6" customWidth="1"/>
  </cols>
  <sheetData>
    <row r="1" ht="25.5" customHeight="1"/>
    <row r="3" spans="1:11" ht="12.75">
      <c r="A3" s="4"/>
      <c r="B3" s="5"/>
      <c r="C3" s="4"/>
      <c r="D3" s="4"/>
      <c r="E3" s="4"/>
      <c r="F3" s="4"/>
      <c r="G3" s="4"/>
      <c r="I3" s="7"/>
      <c r="J3" s="7"/>
      <c r="K3" s="8" t="s">
        <v>17</v>
      </c>
    </row>
    <row r="4" spans="1:12" ht="12.75" customHeight="1">
      <c r="A4" s="137" t="s">
        <v>54</v>
      </c>
      <c r="B4" s="137"/>
      <c r="C4" s="137"/>
      <c r="D4" s="137"/>
      <c r="E4" s="138"/>
      <c r="F4" s="138"/>
      <c r="G4" s="138"/>
      <c r="H4" s="138"/>
      <c r="I4" s="138"/>
      <c r="J4" s="138"/>
      <c r="K4" s="138"/>
      <c r="L4" s="138"/>
    </row>
    <row r="5" spans="1:12" ht="8.25" customHeight="1">
      <c r="A5" s="137"/>
      <c r="B5" s="137"/>
      <c r="C5" s="137"/>
      <c r="D5" s="137"/>
      <c r="E5" s="138"/>
      <c r="F5" s="138"/>
      <c r="G5" s="138"/>
      <c r="H5" s="138"/>
      <c r="I5" s="138"/>
      <c r="J5" s="138"/>
      <c r="K5" s="138"/>
      <c r="L5" s="138"/>
    </row>
    <row r="6" spans="1:12" ht="24.75" customHeight="1">
      <c r="A6" s="137" t="s">
        <v>56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1" ht="16.5">
      <c r="A7" s="2"/>
      <c r="B7" s="10"/>
      <c r="C7" s="11"/>
      <c r="D7" s="11"/>
      <c r="E7" s="11"/>
      <c r="F7" s="11"/>
      <c r="G7" s="11"/>
      <c r="I7" s="7"/>
      <c r="J7" s="7"/>
      <c r="K7" s="12" t="s">
        <v>18</v>
      </c>
    </row>
    <row r="8" spans="1:15" ht="27" customHeight="1">
      <c r="A8" s="139" t="s">
        <v>0</v>
      </c>
      <c r="B8" s="141" t="s">
        <v>1</v>
      </c>
      <c r="C8" s="143" t="s">
        <v>58</v>
      </c>
      <c r="D8" s="143"/>
      <c r="E8" s="143"/>
      <c r="F8" s="143"/>
      <c r="G8" s="143"/>
      <c r="H8" s="143" t="s">
        <v>59</v>
      </c>
      <c r="I8" s="143"/>
      <c r="J8" s="143"/>
      <c r="K8" s="143"/>
      <c r="L8" s="143"/>
      <c r="M8" s="117"/>
      <c r="N8" s="117"/>
      <c r="O8" s="125"/>
    </row>
    <row r="9" spans="1:17" ht="27" customHeight="1">
      <c r="A9" s="140"/>
      <c r="B9" s="142"/>
      <c r="C9" s="77" t="s">
        <v>16</v>
      </c>
      <c r="D9" s="77" t="s">
        <v>12</v>
      </c>
      <c r="E9" s="77" t="s">
        <v>13</v>
      </c>
      <c r="F9" s="77" t="s">
        <v>14</v>
      </c>
      <c r="G9" s="77" t="s">
        <v>15</v>
      </c>
      <c r="H9" s="77" t="s">
        <v>16</v>
      </c>
      <c r="I9" s="77" t="s">
        <v>12</v>
      </c>
      <c r="J9" s="77" t="s">
        <v>13</v>
      </c>
      <c r="K9" s="77" t="s">
        <v>14</v>
      </c>
      <c r="L9" s="77" t="s">
        <v>15</v>
      </c>
      <c r="M9" s="117"/>
      <c r="N9" s="117"/>
      <c r="O9" s="117"/>
      <c r="Q9" s="13"/>
    </row>
    <row r="10" spans="1:20" s="16" customFormat="1" ht="12.75" customHeight="1">
      <c r="A10" s="14">
        <v>1</v>
      </c>
      <c r="B10" s="15">
        <v>2</v>
      </c>
      <c r="C10" s="14">
        <v>3</v>
      </c>
      <c r="D10" s="15">
        <v>4</v>
      </c>
      <c r="E10" s="14">
        <v>5</v>
      </c>
      <c r="F10" s="15">
        <v>6</v>
      </c>
      <c r="G10" s="14">
        <v>7</v>
      </c>
      <c r="H10" s="15">
        <v>8</v>
      </c>
      <c r="I10" s="14">
        <v>9</v>
      </c>
      <c r="J10" s="15">
        <v>10</v>
      </c>
      <c r="K10" s="14">
        <v>11</v>
      </c>
      <c r="L10" s="15">
        <v>12</v>
      </c>
      <c r="M10" s="126"/>
      <c r="N10" s="127"/>
      <c r="O10" s="127"/>
      <c r="P10" s="17"/>
      <c r="Q10" s="17"/>
      <c r="R10" s="13"/>
      <c r="S10" s="13"/>
      <c r="T10" s="18"/>
    </row>
    <row r="11" spans="1:21" ht="15">
      <c r="A11" s="19" t="s">
        <v>2</v>
      </c>
      <c r="B11" s="20" t="s">
        <v>19</v>
      </c>
      <c r="C11" s="78">
        <v>50.26</v>
      </c>
      <c r="D11" s="78">
        <f>C11</f>
        <v>50.26</v>
      </c>
      <c r="E11" s="78"/>
      <c r="F11" s="78">
        <f>D23-D28</f>
        <v>47.44336660311764</v>
      </c>
      <c r="G11" s="78">
        <f>F23-F25-F28</f>
        <v>38.92125378490523</v>
      </c>
      <c r="H11" s="78">
        <v>49</v>
      </c>
      <c r="I11" s="78">
        <f>H11</f>
        <v>49</v>
      </c>
      <c r="J11" s="78"/>
      <c r="K11" s="78">
        <f>I23-I28</f>
        <v>46.03375574744869</v>
      </c>
      <c r="L11" s="78">
        <f>K23-K25-K28</f>
        <v>37.34809913648087</v>
      </c>
      <c r="M11" s="128">
        <f>K11-K20-K25-K28</f>
        <v>37.34809913648087</v>
      </c>
      <c r="N11" s="129">
        <f>H11-4.12</f>
        <v>44.88</v>
      </c>
      <c r="O11" s="125"/>
      <c r="P11" s="27"/>
      <c r="Q11" s="13"/>
      <c r="R11" s="13"/>
      <c r="S11" s="13"/>
      <c r="T11" s="13"/>
      <c r="U11" s="13"/>
    </row>
    <row r="12" spans="1:21" ht="15">
      <c r="A12" s="19" t="s">
        <v>3</v>
      </c>
      <c r="B12" s="20" t="s">
        <v>20</v>
      </c>
      <c r="C12" s="97"/>
      <c r="D12" s="97"/>
      <c r="E12" s="97"/>
      <c r="F12" s="78"/>
      <c r="G12" s="78"/>
      <c r="H12" s="97"/>
      <c r="I12" s="97"/>
      <c r="J12" s="97"/>
      <c r="K12" s="78"/>
      <c r="L12" s="78"/>
      <c r="M12" s="125"/>
      <c r="N12" s="129">
        <f>K11-K20-K25-K28</f>
        <v>37.34809913648087</v>
      </c>
      <c r="O12" s="125"/>
      <c r="P12" s="13"/>
      <c r="Q12" s="13"/>
      <c r="R12" s="13"/>
      <c r="S12" s="13"/>
      <c r="T12" s="13"/>
      <c r="U12" s="13"/>
    </row>
    <row r="13" spans="1:21" ht="15.75" customHeight="1">
      <c r="A13" s="19"/>
      <c r="B13" s="20" t="s">
        <v>21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5"/>
      <c r="N13" s="130"/>
      <c r="O13" s="125"/>
      <c r="P13" s="13"/>
      <c r="Q13" s="13"/>
      <c r="R13" s="13"/>
      <c r="S13" s="13"/>
      <c r="T13" s="13"/>
      <c r="U13" s="13"/>
    </row>
    <row r="14" spans="1:21" ht="15">
      <c r="A14" s="19"/>
      <c r="B14" s="20" t="s">
        <v>12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25"/>
      <c r="N14" s="130"/>
      <c r="O14" s="125"/>
      <c r="P14" s="13"/>
      <c r="Q14" s="13"/>
      <c r="R14" s="13"/>
      <c r="S14" s="13"/>
      <c r="T14" s="13"/>
      <c r="U14" s="13"/>
    </row>
    <row r="15" spans="1:21" ht="15">
      <c r="A15" s="19"/>
      <c r="B15" s="20" t="s">
        <v>13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25"/>
      <c r="N15" s="125"/>
      <c r="O15" s="125"/>
      <c r="P15" s="13"/>
      <c r="Q15" s="60"/>
      <c r="R15" s="13"/>
      <c r="S15" s="13"/>
      <c r="T15" s="13"/>
      <c r="U15" s="13"/>
    </row>
    <row r="16" spans="1:21" ht="15">
      <c r="A16" s="19"/>
      <c r="B16" s="20" t="s">
        <v>22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131"/>
      <c r="N16" s="132"/>
      <c r="O16" s="125"/>
      <c r="P16" s="13"/>
      <c r="Q16" s="13"/>
      <c r="R16" s="13"/>
      <c r="S16" s="13"/>
      <c r="T16" s="13"/>
      <c r="U16" s="13"/>
    </row>
    <row r="17" spans="1:21" ht="15">
      <c r="A17" s="19" t="s">
        <v>4</v>
      </c>
      <c r="B17" s="22" t="s">
        <v>23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32"/>
      <c r="N17" s="132"/>
      <c r="O17" s="125"/>
      <c r="P17" s="58"/>
      <c r="Q17" s="60"/>
      <c r="R17" s="13"/>
      <c r="S17" s="13"/>
      <c r="T17" s="13"/>
      <c r="U17" s="13"/>
    </row>
    <row r="18" spans="1:21" ht="15">
      <c r="A18" s="19" t="s">
        <v>5</v>
      </c>
      <c r="B18" s="22" t="s">
        <v>24</v>
      </c>
      <c r="C18" s="79"/>
      <c r="D18" s="79"/>
      <c r="E18" s="78"/>
      <c r="F18" s="78"/>
      <c r="G18" s="78"/>
      <c r="H18" s="79"/>
      <c r="I18" s="79"/>
      <c r="J18" s="78"/>
      <c r="K18" s="78"/>
      <c r="L18" s="78"/>
      <c r="M18" s="125"/>
      <c r="N18" s="133"/>
      <c r="O18" s="125"/>
      <c r="P18" s="21"/>
      <c r="Q18" s="60"/>
      <c r="R18" s="13"/>
      <c r="S18" s="13"/>
      <c r="T18" s="13"/>
      <c r="U18" s="13"/>
    </row>
    <row r="19" spans="1:21" ht="15">
      <c r="A19" s="23" t="s">
        <v>6</v>
      </c>
      <c r="B19" s="22" t="s">
        <v>25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125"/>
      <c r="N19" s="125"/>
      <c r="O19" s="125"/>
      <c r="P19" s="13"/>
      <c r="Q19" s="13"/>
      <c r="R19" s="13"/>
      <c r="S19" s="13"/>
      <c r="T19" s="13"/>
      <c r="U19" s="13"/>
    </row>
    <row r="20" spans="1:21" ht="15">
      <c r="A20" s="24" t="s">
        <v>7</v>
      </c>
      <c r="B20" s="20" t="s">
        <v>26</v>
      </c>
      <c r="C20" s="79">
        <f>C11/100*10.83</f>
        <v>5.4431579999999995</v>
      </c>
      <c r="D20" s="79">
        <f>D28/89.17*10.83</f>
        <v>0.3050413968823595</v>
      </c>
      <c r="E20" s="79">
        <v>0</v>
      </c>
      <c r="F20" s="79">
        <f>(F28+F25)/89.17*10.83</f>
        <v>0.9229448182124033</v>
      </c>
      <c r="G20" s="79">
        <f>(G28+G25)/89.17*10.83</f>
        <v>4.215213807782886</v>
      </c>
      <c r="H20" s="79">
        <f>H11/100*10.83</f>
        <v>5.3067</v>
      </c>
      <c r="I20" s="79">
        <f>I28/89.17*10.83</f>
        <v>0.3212442525513065</v>
      </c>
      <c r="J20" s="79">
        <v>0</v>
      </c>
      <c r="K20" s="79">
        <f>(K28+K25)/89.17*10.83</f>
        <v>0.9406566109678143</v>
      </c>
      <c r="L20" s="79">
        <f>(L28+L25)/89.17*10.83</f>
        <v>4.0447627004597955</v>
      </c>
      <c r="M20" s="125"/>
      <c r="N20" s="128">
        <f>L20+L25+L28</f>
        <v>37.34776270045979</v>
      </c>
      <c r="O20" s="125"/>
      <c r="P20" s="13"/>
      <c r="Q20" s="13"/>
      <c r="R20" s="13"/>
      <c r="S20" s="13"/>
      <c r="T20" s="13"/>
      <c r="U20" s="13"/>
    </row>
    <row r="21" spans="1:21" ht="15">
      <c r="A21" s="19"/>
      <c r="B21" s="20" t="s">
        <v>27</v>
      </c>
      <c r="C21" s="79">
        <v>10.83</v>
      </c>
      <c r="D21" s="78">
        <f>D20/D11*100</f>
        <v>0.606926774537126</v>
      </c>
      <c r="E21" s="78"/>
      <c r="F21" s="78">
        <f>F20/F11*100</f>
        <v>1.9453611417022711</v>
      </c>
      <c r="G21" s="78">
        <f>G20/G11*100</f>
        <v>10.830107968972126</v>
      </c>
      <c r="H21" s="79">
        <v>10.83</v>
      </c>
      <c r="I21" s="78">
        <f>I20/I11*100</f>
        <v>0.6556005154108295</v>
      </c>
      <c r="J21" s="78"/>
      <c r="K21" s="78">
        <f>K20/K11*100</f>
        <v>2.043406182472843</v>
      </c>
      <c r="L21" s="78">
        <f>L20/L11*100</f>
        <v>10.829902442100334</v>
      </c>
      <c r="M21" s="125"/>
      <c r="N21" s="133"/>
      <c r="O21" s="125"/>
      <c r="P21" s="13"/>
      <c r="Q21" s="13"/>
      <c r="R21" s="13"/>
      <c r="S21" s="13"/>
      <c r="T21" s="13"/>
      <c r="U21" s="13"/>
    </row>
    <row r="22" spans="1:21" ht="30.75" customHeight="1">
      <c r="A22" s="25" t="s">
        <v>9</v>
      </c>
      <c r="B22" s="20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125"/>
      <c r="N22" s="125"/>
      <c r="O22" s="125"/>
      <c r="P22" s="13"/>
      <c r="Q22" s="13"/>
      <c r="R22" s="13"/>
      <c r="S22" s="13"/>
      <c r="T22" s="13"/>
      <c r="U22" s="13"/>
    </row>
    <row r="23" spans="1:21" ht="30.75" customHeight="1">
      <c r="A23" s="24" t="s">
        <v>10</v>
      </c>
      <c r="B23" s="20" t="s">
        <v>28</v>
      </c>
      <c r="C23" s="78">
        <f>C11-C20</f>
        <v>44.816842</v>
      </c>
      <c r="D23" s="78">
        <f>D11-D20</f>
        <v>49.95495860311764</v>
      </c>
      <c r="E23" s="78">
        <v>0</v>
      </c>
      <c r="F23" s="78">
        <f>F11-F20</f>
        <v>46.52042178490524</v>
      </c>
      <c r="G23" s="78">
        <f>G11-G20</f>
        <v>34.706039977122344</v>
      </c>
      <c r="H23" s="78">
        <f>H11-H20</f>
        <v>43.6933</v>
      </c>
      <c r="I23" s="78">
        <f>I11-I20</f>
        <v>48.67875574744869</v>
      </c>
      <c r="J23" s="78">
        <v>0</v>
      </c>
      <c r="K23" s="78">
        <f>K11-K20</f>
        <v>45.09309913648087</v>
      </c>
      <c r="L23" s="78">
        <f>L11-L20</f>
        <v>33.30333643602107</v>
      </c>
      <c r="M23" s="125"/>
      <c r="N23" s="125"/>
      <c r="O23" s="125"/>
      <c r="P23" s="13"/>
      <c r="Q23" s="13"/>
      <c r="R23" s="13"/>
      <c r="S23" s="13"/>
      <c r="T23" s="13"/>
      <c r="U23" s="13"/>
    </row>
    <row r="24" spans="1:21" ht="15">
      <c r="A24" s="26" t="s">
        <v>29</v>
      </c>
      <c r="B24" s="20" t="s">
        <v>30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125"/>
      <c r="N24" s="125"/>
      <c r="O24" s="125"/>
      <c r="P24" s="13"/>
      <c r="Q24" s="13"/>
      <c r="R24" s="13"/>
      <c r="S24" s="13"/>
      <c r="T24" s="13"/>
      <c r="U24" s="13"/>
    </row>
    <row r="25" spans="1:21" ht="26.25">
      <c r="A25" s="26"/>
      <c r="B25" s="20" t="s">
        <v>31</v>
      </c>
      <c r="C25" s="79">
        <f>C23-C28</f>
        <v>38.614136</v>
      </c>
      <c r="D25" s="78">
        <v>0</v>
      </c>
      <c r="E25" s="78">
        <v>0</v>
      </c>
      <c r="F25" s="78">
        <v>4.184966</v>
      </c>
      <c r="G25" s="78">
        <v>34.429516</v>
      </c>
      <c r="H25" s="79">
        <f>H23-H28</f>
        <v>37.213300000000004</v>
      </c>
      <c r="I25" s="78">
        <v>0</v>
      </c>
      <c r="J25" s="78">
        <v>0</v>
      </c>
      <c r="K25" s="78">
        <v>4.185</v>
      </c>
      <c r="L25" s="78">
        <v>33.028</v>
      </c>
      <c r="M25" s="130"/>
      <c r="N25" s="133">
        <f>35.985-3.822</f>
        <v>32.163</v>
      </c>
      <c r="O25" s="125"/>
      <c r="P25" s="13"/>
      <c r="Q25" s="13"/>
      <c r="R25" s="13"/>
      <c r="S25" s="13"/>
      <c r="T25" s="13"/>
      <c r="U25" s="13"/>
    </row>
    <row r="26" spans="1:21" ht="15">
      <c r="A26" s="26"/>
      <c r="B26" s="20" t="s">
        <v>32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125"/>
      <c r="N26" s="134"/>
      <c r="O26" s="134"/>
      <c r="P26" s="13"/>
      <c r="Q26" s="13"/>
      <c r="R26" s="13"/>
      <c r="S26" s="13"/>
      <c r="T26" s="13"/>
      <c r="U26" s="13"/>
    </row>
    <row r="27" spans="1:21" ht="15">
      <c r="A27" s="26"/>
      <c r="B27" s="20" t="s">
        <v>33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125"/>
      <c r="N27" s="134"/>
      <c r="O27" s="134"/>
      <c r="P27" s="13"/>
      <c r="Q27" s="13"/>
      <c r="R27" s="13"/>
      <c r="S27" s="13"/>
      <c r="T27" s="13"/>
      <c r="U27" s="13"/>
    </row>
    <row r="28" spans="1:21" ht="15">
      <c r="A28" s="26"/>
      <c r="B28" s="20" t="s">
        <v>34</v>
      </c>
      <c r="C28" s="78">
        <f>D28+F28+G28</f>
        <v>6.202706</v>
      </c>
      <c r="D28" s="78">
        <v>2.511592</v>
      </c>
      <c r="E28" s="78">
        <v>0</v>
      </c>
      <c r="F28" s="78">
        <v>3.414202</v>
      </c>
      <c r="G28" s="78">
        <v>0.276912</v>
      </c>
      <c r="H28" s="78">
        <f>I28+K28+L28</f>
        <v>6.48</v>
      </c>
      <c r="I28" s="78">
        <v>2.645</v>
      </c>
      <c r="J28" s="78">
        <v>0</v>
      </c>
      <c r="K28" s="78">
        <v>3.56</v>
      </c>
      <c r="L28" s="78">
        <v>0.275</v>
      </c>
      <c r="M28" s="125"/>
      <c r="N28" s="134"/>
      <c r="O28" s="134"/>
      <c r="P28" s="13"/>
      <c r="Q28" s="13"/>
      <c r="R28" s="13"/>
      <c r="S28" s="13"/>
      <c r="T28" s="13"/>
      <c r="U28" s="13"/>
    </row>
    <row r="29" spans="1:21" ht="15">
      <c r="A29" s="26" t="s">
        <v>35</v>
      </c>
      <c r="B29" s="20" t="s">
        <v>36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125"/>
      <c r="N29" s="125"/>
      <c r="O29" s="134"/>
      <c r="P29" s="13"/>
      <c r="Q29" s="13"/>
      <c r="R29" s="13"/>
      <c r="S29" s="13"/>
      <c r="T29" s="13"/>
      <c r="U29" s="13"/>
    </row>
    <row r="30" spans="1:21" ht="15">
      <c r="A30" s="26" t="s">
        <v>37</v>
      </c>
      <c r="B30" s="20" t="s">
        <v>38</v>
      </c>
      <c r="C30" s="79">
        <f>(C28/89.17*100)</f>
        <v>6.9560457552988675</v>
      </c>
      <c r="D30" s="78"/>
      <c r="E30" s="78"/>
      <c r="F30" s="78"/>
      <c r="G30" s="78"/>
      <c r="H30" s="79">
        <f>(H28/89.17*100)</f>
        <v>7.267018055399799</v>
      </c>
      <c r="I30" s="78"/>
      <c r="J30" s="78"/>
      <c r="K30" s="78"/>
      <c r="L30" s="78"/>
      <c r="M30" s="125"/>
      <c r="N30" s="125"/>
      <c r="O30" s="125"/>
      <c r="P30" s="13"/>
      <c r="Q30" s="13"/>
      <c r="R30" s="13"/>
      <c r="S30" s="13"/>
      <c r="T30" s="13"/>
      <c r="U30" s="13"/>
    </row>
    <row r="31" spans="1:11" ht="12.75">
      <c r="A31" s="4"/>
      <c r="B31" s="5"/>
      <c r="C31" s="4"/>
      <c r="D31" s="4"/>
      <c r="E31" s="4"/>
      <c r="F31" s="4"/>
      <c r="G31" s="4"/>
      <c r="H31" s="63"/>
      <c r="I31" s="7"/>
      <c r="J31" s="7"/>
      <c r="K31" s="7"/>
    </row>
    <row r="32" spans="1:18" ht="12.75">
      <c r="A32" s="4"/>
      <c r="B32" s="5"/>
      <c r="D32" s="4"/>
      <c r="E32" s="4"/>
      <c r="F32" s="4"/>
      <c r="G32" s="4"/>
      <c r="I32" s="7"/>
      <c r="J32" s="7"/>
      <c r="K32" s="7"/>
      <c r="P32" s="27"/>
      <c r="Q32" s="13"/>
      <c r="R32" s="13"/>
    </row>
    <row r="33" spans="1:10" ht="12.75">
      <c r="A33" s="4"/>
      <c r="B33" s="5"/>
      <c r="C33" s="4"/>
      <c r="D33" s="4"/>
      <c r="E33" s="4"/>
      <c r="F33" s="4"/>
      <c r="G33" s="4"/>
      <c r="H33" s="4"/>
      <c r="I33" s="7"/>
      <c r="J33" s="7"/>
    </row>
    <row r="34" spans="1:12" ht="20.25">
      <c r="A34" s="135" t="s">
        <v>53</v>
      </c>
      <c r="B34" s="135"/>
      <c r="D34" s="65"/>
      <c r="E34" s="4"/>
      <c r="F34" s="4"/>
      <c r="G34" s="4"/>
      <c r="H34" s="4"/>
      <c r="I34" s="7"/>
      <c r="J34" s="7"/>
      <c r="K34" s="136" t="s">
        <v>55</v>
      </c>
      <c r="L34" s="136"/>
    </row>
    <row r="35" spans="4:10" s="28" customFormat="1" ht="21" customHeight="1">
      <c r="D35" s="3"/>
      <c r="E35" s="3"/>
      <c r="F35" s="3"/>
      <c r="G35" s="3"/>
      <c r="H35" s="4"/>
      <c r="I35" s="3"/>
      <c r="J35" s="3"/>
    </row>
    <row r="36" spans="1:13" ht="24" customHeight="1">
      <c r="A36" s="7"/>
      <c r="B36" s="116">
        <f>C30-C28</f>
        <v>0.7533397552988674</v>
      </c>
      <c r="C36" s="117">
        <v>2681.51</v>
      </c>
      <c r="D36" s="117">
        <f>C36*C30*C21/100</f>
        <v>2020.0880872314658</v>
      </c>
      <c r="E36" s="117"/>
      <c r="F36" s="117"/>
      <c r="G36" s="117"/>
      <c r="H36" s="117"/>
      <c r="I36" s="118"/>
      <c r="J36" s="118"/>
      <c r="K36" s="118"/>
      <c r="L36" s="117"/>
      <c r="M36" s="117"/>
    </row>
    <row r="37" spans="1:13" ht="12.75">
      <c r="A37" s="7"/>
      <c r="B37" s="119"/>
      <c r="C37" s="117"/>
      <c r="D37" s="118"/>
      <c r="E37" s="118"/>
      <c r="F37" s="118"/>
      <c r="G37" s="118"/>
      <c r="H37" s="120"/>
      <c r="I37" s="118"/>
      <c r="J37" s="118"/>
      <c r="K37" s="118"/>
      <c r="L37" s="117"/>
      <c r="M37" s="117"/>
    </row>
    <row r="38" spans="1:13" ht="12.75">
      <c r="A38" s="7"/>
      <c r="B38" s="119"/>
      <c r="C38" s="117"/>
      <c r="D38" s="118"/>
      <c r="E38" s="118"/>
      <c r="F38" s="118"/>
      <c r="G38" s="118"/>
      <c r="H38" s="118"/>
      <c r="I38" s="118"/>
      <c r="J38" s="118"/>
      <c r="K38" s="118"/>
      <c r="L38" s="117"/>
      <c r="M38" s="117"/>
    </row>
    <row r="39" spans="1:13" ht="12.75">
      <c r="A39" s="7"/>
      <c r="B39" s="119"/>
      <c r="C39" s="117"/>
      <c r="D39" s="118"/>
      <c r="E39" s="118"/>
      <c r="F39" s="118"/>
      <c r="G39" s="118"/>
      <c r="H39" s="118">
        <f>H28/H23</f>
        <v>0.1483064909265265</v>
      </c>
      <c r="I39" s="118"/>
      <c r="J39" s="118"/>
      <c r="K39" s="118"/>
      <c r="L39" s="121">
        <f>H25-K25</f>
        <v>33.0283</v>
      </c>
      <c r="M39" s="117"/>
    </row>
    <row r="40" spans="1:13" ht="12.75">
      <c r="A40" s="7"/>
      <c r="B40" s="119"/>
      <c r="C40" s="122">
        <f>C28/C23</f>
        <v>0.13840122871665075</v>
      </c>
      <c r="D40" s="118"/>
      <c r="E40" s="118"/>
      <c r="F40" s="118"/>
      <c r="G40" s="118"/>
      <c r="H40" s="118"/>
      <c r="I40" s="118"/>
      <c r="J40" s="118"/>
      <c r="K40" s="118"/>
      <c r="L40" s="117"/>
      <c r="M40" s="117"/>
    </row>
    <row r="41" spans="1:13" ht="12.75">
      <c r="A41" s="7"/>
      <c r="B41" s="119"/>
      <c r="C41" s="123">
        <f>C28+C42</f>
        <v>6.9560457552988675</v>
      </c>
      <c r="D41" s="118"/>
      <c r="E41" s="118"/>
      <c r="F41" s="118"/>
      <c r="G41" s="118"/>
      <c r="H41" s="118"/>
      <c r="I41" s="118"/>
      <c r="J41" s="118"/>
      <c r="K41" s="118"/>
      <c r="L41" s="117"/>
      <c r="M41" s="117"/>
    </row>
    <row r="42" spans="1:13" ht="12.75">
      <c r="A42" s="7"/>
      <c r="B42" s="119"/>
      <c r="C42" s="117">
        <f>C20*C40</f>
        <v>0.7533397552988672</v>
      </c>
      <c r="D42" s="118"/>
      <c r="E42" s="118"/>
      <c r="F42" s="118"/>
      <c r="G42" s="118"/>
      <c r="H42" s="118"/>
      <c r="I42" s="118"/>
      <c r="J42" s="118"/>
      <c r="K42" s="118"/>
      <c r="L42" s="117"/>
      <c r="M42" s="117"/>
    </row>
    <row r="43" spans="2:13" ht="12.75">
      <c r="B43" s="124"/>
      <c r="C43" s="120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2:13" ht="12.75">
      <c r="B44" s="124"/>
      <c r="C44" s="118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2:13" ht="12.75">
      <c r="B45" s="124"/>
      <c r="C45" s="118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2:13" ht="12.75">
      <c r="B46" s="12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</sheetData>
  <sheetProtection/>
  <mergeCells count="8">
    <mergeCell ref="A34:B34"/>
    <mergeCell ref="K34:L34"/>
    <mergeCell ref="A4:L5"/>
    <mergeCell ref="A6:L6"/>
    <mergeCell ref="A8:A9"/>
    <mergeCell ref="B8:B9"/>
    <mergeCell ref="C8:G8"/>
    <mergeCell ref="H8:L8"/>
  </mergeCells>
  <printOptions horizontalCentered="1"/>
  <pageMargins left="0" right="0" top="0.1968503937007874" bottom="0.1968503937007874" header="0.2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44"/>
  <sheetViews>
    <sheetView showGridLines="0" tabSelected="1" zoomScalePageLayoutView="0" workbookViewId="0" topLeftCell="A1">
      <selection activeCell="O20" sqref="O20"/>
    </sheetView>
  </sheetViews>
  <sheetFormatPr defaultColWidth="9.00390625" defaultRowHeight="12.75"/>
  <cols>
    <col min="1" max="1" width="7.00390625" style="0" customWidth="1"/>
    <col min="2" max="2" width="48.375" style="9" customWidth="1"/>
    <col min="3" max="3" width="13.375" style="0" customWidth="1"/>
    <col min="4" max="4" width="15.50390625" style="0" customWidth="1"/>
    <col min="5" max="7" width="8.875" style="0" customWidth="1"/>
    <col min="8" max="8" width="13.375" style="0" customWidth="1"/>
    <col min="9" max="10" width="8.875" style="0" customWidth="1"/>
    <col min="11" max="11" width="13.625" style="0" customWidth="1"/>
    <col min="12" max="12" width="9.625" style="0" customWidth="1"/>
    <col min="14" max="14" width="20.375" style="0" customWidth="1"/>
    <col min="15" max="15" width="17.875" style="0" customWidth="1"/>
    <col min="16" max="16" width="9.375" style="0" customWidth="1"/>
  </cols>
  <sheetData>
    <row r="1" ht="33.75" customHeight="1"/>
    <row r="2" spans="1:12" ht="12.75">
      <c r="A2" s="4"/>
      <c r="B2" s="145" t="s">
        <v>39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9.5" customHeight="1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9.5" customHeight="1">
      <c r="A4" s="137" t="s">
        <v>56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13.5" thickBot="1">
      <c r="A5" s="146" t="s">
        <v>41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2.75">
      <c r="A6" s="148" t="s">
        <v>0</v>
      </c>
      <c r="B6" s="150" t="s">
        <v>1</v>
      </c>
      <c r="C6" s="66"/>
      <c r="D6" s="67" t="s">
        <v>58</v>
      </c>
      <c r="E6" s="67"/>
      <c r="F6" s="68"/>
      <c r="G6" s="69"/>
      <c r="H6" s="66"/>
      <c r="I6" s="67" t="s">
        <v>59</v>
      </c>
      <c r="J6" s="67"/>
      <c r="K6" s="68"/>
      <c r="L6" s="69"/>
    </row>
    <row r="7" spans="1:15" ht="12.75">
      <c r="A7" s="149"/>
      <c r="B7" s="151"/>
      <c r="C7" s="70" t="s">
        <v>16</v>
      </c>
      <c r="D7" s="71" t="s">
        <v>12</v>
      </c>
      <c r="E7" s="71" t="s">
        <v>13</v>
      </c>
      <c r="F7" s="71" t="s">
        <v>14</v>
      </c>
      <c r="G7" s="72" t="s">
        <v>15</v>
      </c>
      <c r="H7" s="70" t="s">
        <v>16</v>
      </c>
      <c r="I7" s="71" t="s">
        <v>12</v>
      </c>
      <c r="J7" s="71" t="s">
        <v>13</v>
      </c>
      <c r="K7" s="71" t="s">
        <v>14</v>
      </c>
      <c r="L7" s="72" t="s">
        <v>15</v>
      </c>
      <c r="O7" s="61"/>
    </row>
    <row r="8" spans="1:12" s="31" customFormat="1" ht="12">
      <c r="A8" s="54">
        <v>1</v>
      </c>
      <c r="B8" s="55">
        <v>2</v>
      </c>
      <c r="C8" s="52">
        <v>3</v>
      </c>
      <c r="D8" s="30">
        <v>4</v>
      </c>
      <c r="E8" s="30">
        <v>5</v>
      </c>
      <c r="F8" s="30">
        <v>6</v>
      </c>
      <c r="G8" s="53">
        <v>7</v>
      </c>
      <c r="H8" s="52">
        <v>8</v>
      </c>
      <c r="I8" s="30">
        <v>9</v>
      </c>
      <c r="J8" s="30">
        <v>10</v>
      </c>
      <c r="K8" s="30">
        <v>11</v>
      </c>
      <c r="L8" s="53">
        <v>12</v>
      </c>
    </row>
    <row r="9" spans="1:14" ht="24">
      <c r="A9" s="56" t="s">
        <v>2</v>
      </c>
      <c r="B9" s="73" t="s">
        <v>42</v>
      </c>
      <c r="C9" s="82">
        <v>17</v>
      </c>
      <c r="D9" s="83">
        <f>C9</f>
        <v>17</v>
      </c>
      <c r="E9" s="83"/>
      <c r="F9" s="83">
        <f>D9-D18-D26</f>
        <v>16.047298691862313</v>
      </c>
      <c r="G9" s="84">
        <f>F9-F18-F25-F26</f>
        <v>13.164769485542957</v>
      </c>
      <c r="H9" s="82">
        <v>15.5</v>
      </c>
      <c r="I9" s="83">
        <f>H9</f>
        <v>15.5</v>
      </c>
      <c r="J9" s="83"/>
      <c r="K9" s="83">
        <f>I9-I18-I26</f>
        <v>14.561698246641933</v>
      </c>
      <c r="L9" s="84">
        <f>K9-K18-K25-K26</f>
        <v>11.814194624805177</v>
      </c>
      <c r="M9" s="38"/>
      <c r="N9" s="80"/>
    </row>
    <row r="10" spans="1:14" ht="12.75">
      <c r="A10" s="56"/>
      <c r="B10" s="73" t="s">
        <v>20</v>
      </c>
      <c r="C10" s="82"/>
      <c r="D10" s="83"/>
      <c r="E10" s="85"/>
      <c r="F10" s="85"/>
      <c r="G10" s="86"/>
      <c r="H10" s="82"/>
      <c r="I10" s="83"/>
      <c r="J10" s="85"/>
      <c r="K10" s="85"/>
      <c r="L10" s="86"/>
      <c r="N10" s="38"/>
    </row>
    <row r="11" spans="1:12" ht="12.75">
      <c r="A11" s="56"/>
      <c r="B11" s="73" t="s">
        <v>43</v>
      </c>
      <c r="C11" s="82"/>
      <c r="D11" s="83"/>
      <c r="E11" s="85"/>
      <c r="F11" s="85"/>
      <c r="G11" s="86"/>
      <c r="H11" s="82"/>
      <c r="I11" s="83"/>
      <c r="J11" s="85"/>
      <c r="K11" s="85"/>
      <c r="L11" s="86"/>
    </row>
    <row r="12" spans="1:12" ht="12.75">
      <c r="A12" s="56"/>
      <c r="B12" s="73" t="s">
        <v>44</v>
      </c>
      <c r="C12" s="82"/>
      <c r="D12" s="87"/>
      <c r="E12" s="85"/>
      <c r="F12" s="85">
        <f>F9</f>
        <v>16.047298691862313</v>
      </c>
      <c r="G12" s="86"/>
      <c r="H12" s="82"/>
      <c r="I12" s="87"/>
      <c r="J12" s="85"/>
      <c r="K12" s="85">
        <f>K9</f>
        <v>14.561698246641933</v>
      </c>
      <c r="L12" s="86"/>
    </row>
    <row r="13" spans="1:12" ht="12.75">
      <c r="A13" s="56"/>
      <c r="B13" s="73" t="s">
        <v>45</v>
      </c>
      <c r="C13" s="82"/>
      <c r="D13" s="83"/>
      <c r="E13" s="85"/>
      <c r="F13" s="85"/>
      <c r="G13" s="86"/>
      <c r="H13" s="82"/>
      <c r="I13" s="83"/>
      <c r="J13" s="85"/>
      <c r="K13" s="85"/>
      <c r="L13" s="86"/>
    </row>
    <row r="14" spans="1:12" ht="12.75">
      <c r="A14" s="56"/>
      <c r="B14" s="73" t="s">
        <v>46</v>
      </c>
      <c r="C14" s="82"/>
      <c r="D14" s="83"/>
      <c r="E14" s="85"/>
      <c r="F14" s="85"/>
      <c r="G14" s="86">
        <f>G9</f>
        <v>13.164769485542957</v>
      </c>
      <c r="H14" s="82"/>
      <c r="I14" s="83"/>
      <c r="J14" s="85"/>
      <c r="K14" s="85"/>
      <c r="L14" s="86">
        <f>L9</f>
        <v>11.814194624805177</v>
      </c>
    </row>
    <row r="15" spans="1:12" ht="12.75">
      <c r="A15" s="56" t="s">
        <v>4</v>
      </c>
      <c r="B15" s="73" t="s">
        <v>47</v>
      </c>
      <c r="C15" s="82"/>
      <c r="D15" s="83"/>
      <c r="E15" s="85"/>
      <c r="F15" s="85"/>
      <c r="G15" s="86"/>
      <c r="H15" s="82"/>
      <c r="I15" s="83"/>
      <c r="J15" s="85"/>
      <c r="K15" s="85"/>
      <c r="L15" s="86"/>
    </row>
    <row r="16" spans="1:12" ht="12.75">
      <c r="A16" s="56" t="s">
        <v>5</v>
      </c>
      <c r="B16" s="73" t="s">
        <v>24</v>
      </c>
      <c r="C16" s="82">
        <f>C9</f>
        <v>17</v>
      </c>
      <c r="D16" s="83">
        <f>'[1]П1.4(БЭ)'!C11/'[1]П1.5(БМ)'!C36*1000</f>
        <v>17.000131237564663</v>
      </c>
      <c r="E16" s="83"/>
      <c r="F16" s="83"/>
      <c r="G16" s="84"/>
      <c r="H16" s="82">
        <f>H9</f>
        <v>15.5</v>
      </c>
      <c r="I16" s="83">
        <f>I9</f>
        <v>15.5</v>
      </c>
      <c r="J16" s="83"/>
      <c r="K16" s="83"/>
      <c r="L16" s="84"/>
    </row>
    <row r="17" spans="1:12" ht="24">
      <c r="A17" s="56" t="s">
        <v>6</v>
      </c>
      <c r="B17" s="73" t="s">
        <v>48</v>
      </c>
      <c r="C17" s="82"/>
      <c r="D17" s="83"/>
      <c r="E17" s="85"/>
      <c r="F17" s="85"/>
      <c r="G17" s="86"/>
      <c r="H17" s="82"/>
      <c r="I17" s="83"/>
      <c r="J17" s="85"/>
      <c r="K17" s="85"/>
      <c r="L17" s="86"/>
    </row>
    <row r="18" spans="1:15" ht="12.75">
      <c r="A18" s="56" t="s">
        <v>7</v>
      </c>
      <c r="B18" s="73" t="s">
        <v>49</v>
      </c>
      <c r="C18" s="88">
        <f>C16/100*10.83</f>
        <v>1.8411000000000002</v>
      </c>
      <c r="D18" s="89">
        <f>D26/89.17*10.83</f>
        <v>0.10317755167131143</v>
      </c>
      <c r="E18" s="83"/>
      <c r="F18" s="89">
        <f>F21/89.17*10.83</f>
        <v>0.3121779130443863</v>
      </c>
      <c r="G18" s="90">
        <f>G21/89.17*10.83</f>
        <v>1.4257587491505983</v>
      </c>
      <c r="H18" s="88">
        <f>H16/100*H19</f>
        <v>1.67865</v>
      </c>
      <c r="I18" s="83">
        <f>I26/89.17*10.83</f>
        <v>0.1016180798886786</v>
      </c>
      <c r="J18" s="83"/>
      <c r="K18" s="83">
        <f>K21/89.17*10.83</f>
        <v>0.2975546422449209</v>
      </c>
      <c r="L18" s="84">
        <f>L21/89.17*10.83</f>
        <v>1.2794772778664008</v>
      </c>
      <c r="N18" s="81"/>
      <c r="O18" s="59"/>
    </row>
    <row r="19" spans="1:15" ht="12.75">
      <c r="A19" s="56"/>
      <c r="B19" s="73" t="s">
        <v>50</v>
      </c>
      <c r="C19" s="82">
        <f>C18/C9*100</f>
        <v>10.83</v>
      </c>
      <c r="D19" s="83">
        <f>D18/D9*100</f>
        <v>0.6069267745371261</v>
      </c>
      <c r="E19" s="85"/>
      <c r="F19" s="83">
        <f>F18/F9*100</f>
        <v>1.9453611417022711</v>
      </c>
      <c r="G19" s="84">
        <f>G18/G9*100</f>
        <v>10.830107968972126</v>
      </c>
      <c r="H19" s="82">
        <v>10.83</v>
      </c>
      <c r="I19" s="83">
        <f>I18/I9*100</f>
        <v>0.6556005154108296</v>
      </c>
      <c r="J19" s="85"/>
      <c r="K19" s="83">
        <f>K18/K9*100</f>
        <v>2.0434061824728436</v>
      </c>
      <c r="L19" s="90">
        <f>L18/L9*100</f>
        <v>10.83</v>
      </c>
      <c r="O19" s="38"/>
    </row>
    <row r="20" spans="1:12" ht="24">
      <c r="A20" s="56" t="s">
        <v>9</v>
      </c>
      <c r="B20" s="73" t="s">
        <v>8</v>
      </c>
      <c r="C20" s="82"/>
      <c r="D20" s="83"/>
      <c r="E20" s="85"/>
      <c r="F20" s="85"/>
      <c r="G20" s="86"/>
      <c r="H20" s="82"/>
      <c r="I20" s="83"/>
      <c r="J20" s="85"/>
      <c r="K20" s="85"/>
      <c r="L20" s="86"/>
    </row>
    <row r="21" spans="1:14" ht="12.75">
      <c r="A21" s="56" t="s">
        <v>10</v>
      </c>
      <c r="B21" s="73" t="s">
        <v>51</v>
      </c>
      <c r="C21" s="82">
        <f>C16-C18</f>
        <v>15.1589</v>
      </c>
      <c r="D21" s="83">
        <f>D26</f>
        <v>0.8495237564663748</v>
      </c>
      <c r="E21" s="83"/>
      <c r="F21" s="83">
        <f>F25+F26</f>
        <v>2.57035129327497</v>
      </c>
      <c r="G21" s="84">
        <f>G25+G26</f>
        <v>11.739141981695186</v>
      </c>
      <c r="H21" s="82">
        <f>H16-H18</f>
        <v>13.82135</v>
      </c>
      <c r="I21" s="83">
        <f>I26</f>
        <v>0.8366836734693879</v>
      </c>
      <c r="J21" s="83"/>
      <c r="K21" s="83">
        <f>K22</f>
        <v>2.449948979591837</v>
      </c>
      <c r="L21" s="83">
        <f>L22</f>
        <v>10.534717346938777</v>
      </c>
      <c r="N21" s="62"/>
    </row>
    <row r="22" spans="1:12" ht="12.75">
      <c r="A22" s="57" t="s">
        <v>29</v>
      </c>
      <c r="B22" s="73" t="s">
        <v>51</v>
      </c>
      <c r="C22" s="82">
        <f>C21</f>
        <v>15.1589</v>
      </c>
      <c r="D22" s="83">
        <f>D26</f>
        <v>0.8495237564663748</v>
      </c>
      <c r="E22" s="83"/>
      <c r="F22" s="83">
        <f>F21</f>
        <v>2.57035129327497</v>
      </c>
      <c r="G22" s="84">
        <f>G21</f>
        <v>11.739141981695186</v>
      </c>
      <c r="H22" s="82">
        <f>H21</f>
        <v>13.82135</v>
      </c>
      <c r="I22" s="83">
        <f>I26</f>
        <v>0.8366836734693879</v>
      </c>
      <c r="J22" s="83"/>
      <c r="K22" s="83">
        <f>K25+K26</f>
        <v>2.449948979591837</v>
      </c>
      <c r="L22" s="84">
        <f>L25+L26</f>
        <v>10.534717346938777</v>
      </c>
    </row>
    <row r="23" spans="1:12" ht="24">
      <c r="A23" s="57"/>
      <c r="B23" s="74" t="s">
        <v>31</v>
      </c>
      <c r="C23" s="88">
        <f>C21-C26</f>
        <v>13.060889614007163</v>
      </c>
      <c r="D23" s="83"/>
      <c r="E23" s="83"/>
      <c r="F23" s="83">
        <f>F25</f>
        <v>1.4155276959808993</v>
      </c>
      <c r="G23" s="84">
        <f>G25</f>
        <v>11.645478949462793</v>
      </c>
      <c r="H23" s="152">
        <f>H21-H26</f>
        <v>11.771554081632654</v>
      </c>
      <c r="I23" s="83"/>
      <c r="J23" s="83"/>
      <c r="K23" s="83">
        <f>K25</f>
        <v>1.3238265306122448</v>
      </c>
      <c r="L23" s="84">
        <f>L25</f>
        <v>10.44772755102041</v>
      </c>
    </row>
    <row r="24" spans="1:14" ht="12.75">
      <c r="A24" s="57"/>
      <c r="B24" s="74" t="s">
        <v>32</v>
      </c>
      <c r="C24" s="91"/>
      <c r="D24" s="92"/>
      <c r="E24" s="85"/>
      <c r="F24" s="85"/>
      <c r="G24" s="86"/>
      <c r="H24" s="91"/>
      <c r="I24" s="92"/>
      <c r="J24" s="85"/>
      <c r="K24" s="85"/>
      <c r="L24" s="86"/>
      <c r="N24" s="38"/>
    </row>
    <row r="25" spans="1:14" ht="12.75">
      <c r="A25" s="57"/>
      <c r="B25" s="74" t="s">
        <v>33</v>
      </c>
      <c r="C25" s="88">
        <f>D25+F25+G25</f>
        <v>13.061006645443692</v>
      </c>
      <c r="D25" s="83"/>
      <c r="E25" s="83"/>
      <c r="F25" s="83">
        <f>('[1]П1.4(БЭ)'!F25/'[1]П1.5(БМ)'!$C$36*1000)</f>
        <v>1.4155276959808993</v>
      </c>
      <c r="G25" s="84">
        <f>('[1]П1.4(БЭ)'!G25/'[1]П1.5(БМ)'!$C$36*1000)</f>
        <v>11.645478949462793</v>
      </c>
      <c r="H25" s="152">
        <f>I25+K25+L25</f>
        <v>11.771554081632654</v>
      </c>
      <c r="I25" s="83"/>
      <c r="J25" s="83"/>
      <c r="K25" s="83">
        <f>('[1]П1.4(БЭ)'!K25/'[1]П1.5(БМ)'!$H$36*1000)</f>
        <v>1.3238265306122448</v>
      </c>
      <c r="L25" s="84">
        <f>('[1]П1.4(БЭ)'!L25/'[1]П1.5(БМ)'!$H$36*1000)</f>
        <v>10.44772755102041</v>
      </c>
      <c r="N25" s="64"/>
    </row>
    <row r="26" spans="1:15" ht="12.75">
      <c r="A26" s="57"/>
      <c r="B26" s="74" t="s">
        <v>34</v>
      </c>
      <c r="C26" s="82">
        <f>D26+F26+G26</f>
        <v>2.098010385992837</v>
      </c>
      <c r="D26" s="83">
        <f>('[1]П1.4(БЭ)'!D28/'[1]П1.5(БМ)'!$C$36*1000)</f>
        <v>0.8495237564663748</v>
      </c>
      <c r="E26" s="83"/>
      <c r="F26" s="83">
        <f>('[1]П1.4(БЭ)'!F28/'[1]П1.5(БМ)'!$C$36*1000)</f>
        <v>1.1548235972940708</v>
      </c>
      <c r="G26" s="84">
        <f>('[1]П1.4(БЭ)'!G28/'[1]П1.5(БМ)'!$C$36*1000)</f>
        <v>0.09366303223239156</v>
      </c>
      <c r="H26" s="82">
        <f>I26+K26+L26</f>
        <v>2.049795918367347</v>
      </c>
      <c r="I26" s="83">
        <f>('[1]П1.4(БЭ)'!I28/'[1]П1.5(БМ)'!$H$36*1000)</f>
        <v>0.8366836734693879</v>
      </c>
      <c r="J26" s="83"/>
      <c r="K26" s="83">
        <f>('[1]П1.4(БЭ)'!K28/'[1]П1.5(БМ)'!$H$36*1000)</f>
        <v>1.126122448979592</v>
      </c>
      <c r="L26" s="84">
        <f>('[1]П1.4(БЭ)'!L28/'[1]П1.5(БМ)'!$H$36*1000)</f>
        <v>0.08698979591836736</v>
      </c>
      <c r="N26" s="64"/>
      <c r="O26" s="59"/>
    </row>
    <row r="27" spans="1:12" ht="13.5" thickBot="1">
      <c r="A27" s="75" t="s">
        <v>37</v>
      </c>
      <c r="B27" s="76" t="s">
        <v>52</v>
      </c>
      <c r="C27" s="93"/>
      <c r="D27" s="94"/>
      <c r="E27" s="94"/>
      <c r="F27" s="94"/>
      <c r="G27" s="95"/>
      <c r="H27" s="93"/>
      <c r="I27" s="94"/>
      <c r="J27" s="94"/>
      <c r="K27" s="94"/>
      <c r="L27" s="95"/>
    </row>
    <row r="28" spans="1:2" ht="12.75">
      <c r="A28" s="32"/>
      <c r="B28" s="33"/>
    </row>
    <row r="29" spans="1:12" ht="12.75">
      <c r="A29" s="32"/>
      <c r="B29" s="111"/>
      <c r="C29" s="103"/>
      <c r="D29" s="103"/>
      <c r="E29" s="103"/>
      <c r="F29" s="103"/>
      <c r="G29" s="103"/>
      <c r="H29" s="103"/>
      <c r="I29" s="112"/>
      <c r="J29" s="103"/>
      <c r="K29" s="103"/>
      <c r="L29" s="103"/>
    </row>
    <row r="30" spans="1:12" ht="12.75">
      <c r="A30" s="32"/>
      <c r="B30" s="113"/>
      <c r="C30" s="103">
        <f>C26/C22</f>
        <v>0.13840122871665075</v>
      </c>
      <c r="D30" s="103"/>
      <c r="E30" s="103"/>
      <c r="F30" s="103"/>
      <c r="G30" s="103"/>
      <c r="H30" s="114">
        <f>H26/H22</f>
        <v>0.1483064909265265</v>
      </c>
      <c r="I30" s="103"/>
      <c r="J30" s="103"/>
      <c r="K30" s="115">
        <f>I26+K25+K26+L25+L26</f>
        <v>13.821350000000002</v>
      </c>
      <c r="L30" s="103"/>
    </row>
    <row r="31" spans="1:12" ht="15.75">
      <c r="A31" s="32"/>
      <c r="B31" s="33"/>
      <c r="C31" s="34"/>
      <c r="D31" s="34"/>
      <c r="E31" s="35"/>
      <c r="F31" s="35"/>
      <c r="G31" s="35"/>
      <c r="H31" s="36"/>
      <c r="I31" s="36"/>
      <c r="J31" s="36"/>
      <c r="K31" s="36"/>
      <c r="L31" s="36"/>
    </row>
    <row r="32" spans="1:12" s="37" customFormat="1" ht="15.75" customHeight="1">
      <c r="A32" s="144" t="s">
        <v>53</v>
      </c>
      <c r="B32" s="144"/>
      <c r="C32" s="1"/>
      <c r="D32" s="1"/>
      <c r="E32" s="1"/>
      <c r="F32" s="1"/>
      <c r="G32" s="1"/>
      <c r="H32" s="1"/>
      <c r="I32" s="1"/>
      <c r="J32" s="144" t="s">
        <v>55</v>
      </c>
      <c r="K32" s="144"/>
      <c r="L32" s="144"/>
    </row>
    <row r="33" spans="1:12" s="44" customFormat="1" ht="15.75">
      <c r="A33" s="39"/>
      <c r="B33" s="40"/>
      <c r="C33" s="41"/>
      <c r="D33" s="41"/>
      <c r="E33" s="42"/>
      <c r="F33" s="42"/>
      <c r="G33" s="42"/>
      <c r="H33" s="43"/>
      <c r="I33" s="43"/>
      <c r="J33" s="43"/>
      <c r="K33" s="43"/>
      <c r="L33" s="43"/>
    </row>
    <row r="34" spans="2:13" s="45" customFormat="1" ht="12.75">
      <c r="B34" s="98"/>
      <c r="C34" s="99">
        <f>C26/C22</f>
        <v>0.13840122871665075</v>
      </c>
      <c r="D34" s="100"/>
      <c r="E34" s="100"/>
      <c r="F34" s="100"/>
      <c r="G34" s="100"/>
      <c r="H34" s="101">
        <f>H26/H21</f>
        <v>0.1483064909265265</v>
      </c>
      <c r="I34" s="102"/>
      <c r="J34" s="102"/>
      <c r="K34" s="102"/>
      <c r="L34" s="102"/>
      <c r="M34" s="100"/>
    </row>
    <row r="35" spans="2:13" s="45" customFormat="1" ht="15.75">
      <c r="B35" s="98"/>
      <c r="C35" s="103">
        <v>51.511358</v>
      </c>
      <c r="D35" s="103"/>
      <c r="E35" s="103"/>
      <c r="F35" s="103"/>
      <c r="G35" s="103"/>
      <c r="H35" s="104">
        <v>48.5</v>
      </c>
      <c r="I35" s="105"/>
      <c r="J35" s="105"/>
      <c r="K35" s="105"/>
      <c r="L35" s="105"/>
      <c r="M35" s="100"/>
    </row>
    <row r="36" spans="2:13" s="45" customFormat="1" ht="15.75">
      <c r="B36" s="106" t="s">
        <v>57</v>
      </c>
      <c r="C36" s="103">
        <f>C35/C9*1000</f>
        <v>3030.0798823529412</v>
      </c>
      <c r="D36" s="103">
        <f>'П1.4(БЭ)'!D28/'П1.5(БМ)'!C36*1000</f>
        <v>0.8288863982192043</v>
      </c>
      <c r="E36" s="103"/>
      <c r="F36" s="103">
        <f>'П1.4(БЭ)'!F28/'П1.5(БМ)'!C36*1000</f>
        <v>1.1267696339902356</v>
      </c>
      <c r="G36" s="103">
        <f>'П1.4(БЭ)'!G28/'П1.5(БМ)'!C36*1000</f>
        <v>0.09138768968195324</v>
      </c>
      <c r="H36" s="103">
        <f>H35/H9*1000</f>
        <v>3129.032258064516</v>
      </c>
      <c r="I36" s="103">
        <f>'П1.4(БЭ)'!I28/'П1.5(БМ)'!H36*1000</f>
        <v>0.8453092783505155</v>
      </c>
      <c r="J36" s="105"/>
      <c r="K36" s="105">
        <f>'П1.4(БЭ)'!K28/'П1.5(БМ)'!H36*1000</f>
        <v>1.1377319587628867</v>
      </c>
      <c r="L36" s="105">
        <f>'П1.4(БЭ)'!L28/'П1.5(БМ)'!H36*1000</f>
        <v>0.08788659793814434</v>
      </c>
      <c r="M36" s="100"/>
    </row>
    <row r="37" spans="2:13" s="45" customFormat="1" ht="15.75">
      <c r="B37" s="98"/>
      <c r="C37" s="107"/>
      <c r="D37" s="108"/>
      <c r="E37" s="109"/>
      <c r="F37" s="109"/>
      <c r="G37" s="110"/>
      <c r="H37" s="107"/>
      <c r="I37" s="105"/>
      <c r="J37" s="105"/>
      <c r="K37" s="105"/>
      <c r="L37" s="105"/>
      <c r="M37" s="100"/>
    </row>
    <row r="38" spans="2:13" s="45" customFormat="1" ht="12.75">
      <c r="B38" s="98"/>
      <c r="C38" s="100"/>
      <c r="D38" s="100"/>
      <c r="E38" s="100"/>
      <c r="F38" s="100"/>
      <c r="G38" s="100"/>
      <c r="H38" s="102"/>
      <c r="I38" s="102"/>
      <c r="J38" s="102"/>
      <c r="K38" s="102"/>
      <c r="L38" s="102"/>
      <c r="M38" s="100"/>
    </row>
    <row r="39" spans="2:12" s="45" customFormat="1" ht="12.75">
      <c r="B39" s="46"/>
      <c r="H39" s="47"/>
      <c r="I39" s="47"/>
      <c r="J39" s="47"/>
      <c r="K39" s="47"/>
      <c r="L39" s="47"/>
    </row>
    <row r="40" spans="2:3" s="45" customFormat="1" ht="12.75">
      <c r="B40" s="46"/>
      <c r="C40" s="48"/>
    </row>
    <row r="41" spans="2:3" s="45" customFormat="1" ht="12.75">
      <c r="B41" s="46"/>
      <c r="C41" s="48"/>
    </row>
    <row r="42" spans="1:7" s="44" customFormat="1" ht="12.75">
      <c r="A42" s="49"/>
      <c r="B42" s="50"/>
      <c r="C42" s="49"/>
      <c r="D42" s="49"/>
      <c r="E42" s="49"/>
      <c r="F42" s="49"/>
      <c r="G42" s="49"/>
    </row>
    <row r="43" spans="1:7" s="44" customFormat="1" ht="12.75">
      <c r="A43" s="49"/>
      <c r="B43" s="50"/>
      <c r="C43" s="51"/>
      <c r="D43" s="51"/>
      <c r="E43" s="49"/>
      <c r="F43" s="51"/>
      <c r="G43" s="49"/>
    </row>
    <row r="44" spans="1:7" s="44" customFormat="1" ht="12.75">
      <c r="A44" s="49"/>
      <c r="B44" s="50"/>
      <c r="C44" s="49"/>
      <c r="D44" s="49"/>
      <c r="E44" s="49"/>
      <c r="F44" s="49"/>
      <c r="G44" s="49"/>
    </row>
  </sheetData>
  <sheetProtection/>
  <mergeCells count="8">
    <mergeCell ref="A32:B32"/>
    <mergeCell ref="J32:L32"/>
    <mergeCell ref="B2:L2"/>
    <mergeCell ref="A3:L3"/>
    <mergeCell ref="A4:L4"/>
    <mergeCell ref="A5:L5"/>
    <mergeCell ref="A6:A7"/>
    <mergeCell ref="B6:B7"/>
  </mergeCells>
  <printOptions horizontalCentered="1"/>
  <pageMargins left="0" right="0" top="0.1968503937007874" bottom="0.1968503937007874" header="0.21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Малахова Ольга Евгеньевна</cp:lastModifiedBy>
  <cp:lastPrinted>2021-03-25T07:49:57Z</cp:lastPrinted>
  <dcterms:created xsi:type="dcterms:W3CDTF">2009-04-28T19:27:21Z</dcterms:created>
  <dcterms:modified xsi:type="dcterms:W3CDTF">2023-03-20T04:55:52Z</dcterms:modified>
  <cp:category/>
  <cp:version/>
  <cp:contentType/>
  <cp:contentStatus/>
</cp:coreProperties>
</file>